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ncurso Alentejo Patrimonio Imaterial_Junho2016\MONTADO_ALENTEJO2020_CANDIDATURA\"/>
    </mc:Choice>
  </mc:AlternateContent>
  <bookViews>
    <workbookView xWindow="0" yWindow="0" windowWidth="28800" windowHeight="11835"/>
  </bookViews>
  <sheets>
    <sheet name="Orc" sheetId="4" r:id="rId1"/>
    <sheet name="Folha3" sheetId="3" r:id="rId2"/>
  </sheets>
  <definedNames>
    <definedName name="_xlnm.Print_Area" localSheetId="0">Orc!$A$2:$Y$17</definedName>
  </definedNames>
  <calcPr calcId="152511"/>
</workbook>
</file>

<file path=xl/calcChain.xml><?xml version="1.0" encoding="utf-8"?>
<calcChain xmlns="http://schemas.openxmlformats.org/spreadsheetml/2006/main">
  <c r="M6" i="4" l="1"/>
  <c r="N6" i="4" s="1"/>
  <c r="P6" i="4" s="1"/>
  <c r="Q13" i="4"/>
  <c r="R13" i="4" s="1"/>
  <c r="S13" i="4" s="1"/>
  <c r="M13" i="4"/>
  <c r="N13" i="4" s="1"/>
  <c r="Q11" i="4"/>
  <c r="Q15" i="4" s="1"/>
  <c r="M11" i="4"/>
  <c r="N11" i="4" s="1"/>
  <c r="Q8" i="4"/>
  <c r="L7" i="4"/>
  <c r="N9" i="4"/>
  <c r="P9" i="4" s="1"/>
  <c r="J7" i="4"/>
  <c r="M7" i="4"/>
  <c r="N7" i="4" s="1"/>
  <c r="R7" i="4"/>
  <c r="S7" i="4" s="1"/>
  <c r="S8" i="4" s="1"/>
  <c r="R12" i="4"/>
  <c r="S12" i="4" s="1"/>
  <c r="R14" i="4"/>
  <c r="S14" i="4" s="1"/>
  <c r="I6" i="4"/>
  <c r="J6" i="4" s="1"/>
  <c r="I8" i="4"/>
  <c r="J15" i="4"/>
  <c r="K15" i="4"/>
  <c r="L15" i="4"/>
  <c r="I15" i="4"/>
  <c r="R10" i="4"/>
  <c r="N10" i="4"/>
  <c r="L10" i="4"/>
  <c r="K10" i="4"/>
  <c r="J10" i="4"/>
  <c r="I10" i="4"/>
  <c r="L6" i="4" l="1"/>
  <c r="L8" i="4" s="1"/>
  <c r="L16" i="4" s="1"/>
  <c r="J8" i="4"/>
  <c r="J16" i="4" s="1"/>
  <c r="I16" i="4"/>
  <c r="T12" i="4"/>
  <c r="V12" i="4"/>
  <c r="R11" i="4"/>
  <c r="T11" i="4" s="1"/>
  <c r="T15" i="4" s="1"/>
  <c r="V7" i="4"/>
  <c r="K7" i="4"/>
  <c r="T7" i="4"/>
  <c r="T8" i="4" s="1"/>
  <c r="T14" i="4"/>
  <c r="R8" i="4"/>
  <c r="V14" i="4"/>
  <c r="V11" i="4"/>
  <c r="X11" i="4" s="1"/>
  <c r="P11" i="4"/>
  <c r="O11" i="4"/>
  <c r="N15" i="4"/>
  <c r="V13" i="4"/>
  <c r="W13" i="4" s="1"/>
  <c r="P13" i="4"/>
  <c r="O13" i="4"/>
  <c r="P7" i="4"/>
  <c r="P8" i="4" s="1"/>
  <c r="N8" i="4"/>
  <c r="N16" i="4" s="1"/>
  <c r="O7" i="4"/>
  <c r="W11" i="4"/>
  <c r="O9" i="4"/>
  <c r="S11" i="4"/>
  <c r="T13" i="4"/>
  <c r="V6" i="4"/>
  <c r="V8" i="4" s="1"/>
  <c r="V9" i="4"/>
  <c r="W9" i="4" s="1"/>
  <c r="M8" i="4"/>
  <c r="M15" i="4"/>
  <c r="U14" i="4"/>
  <c r="K6" i="4"/>
  <c r="O6" i="4"/>
  <c r="O8" i="4" s="1"/>
  <c r="U13" i="4"/>
  <c r="X7" i="4"/>
  <c r="U7" i="4"/>
  <c r="X12" i="4"/>
  <c r="U11" i="4"/>
  <c r="U9" i="4"/>
  <c r="W7" i="4"/>
  <c r="S15" i="4"/>
  <c r="X6" i="4"/>
  <c r="X8" i="4" s="1"/>
  <c r="M10" i="4"/>
  <c r="W14" i="4" l="1"/>
  <c r="X14" i="4"/>
  <c r="R15" i="4"/>
  <c r="R16" i="4" s="1"/>
  <c r="X13" i="4"/>
  <c r="K8" i="4"/>
  <c r="K16" i="4" s="1"/>
  <c r="U12" i="4"/>
  <c r="W12" i="4"/>
  <c r="P15" i="4"/>
  <c r="X9" i="4"/>
  <c r="M16" i="4"/>
  <c r="O15" i="4"/>
  <c r="V15" i="4"/>
  <c r="W6" i="4"/>
  <c r="W8" i="4" s="1"/>
  <c r="U6" i="4"/>
  <c r="U8" i="4" s="1"/>
  <c r="Q10" i="4" l="1"/>
  <c r="Q16" i="4" s="1"/>
  <c r="P10" i="4" l="1"/>
  <c r="P16" i="4" s="1"/>
  <c r="O10" i="4" l="1"/>
  <c r="O16" i="4" s="1"/>
  <c r="S10" i="4"/>
  <c r="S16" i="4" s="1"/>
  <c r="T10" i="4"/>
  <c r="T16" i="4" s="1"/>
  <c r="U15" i="4" l="1"/>
  <c r="V10" i="4"/>
  <c r="V16" i="4" s="1"/>
  <c r="X15" i="4"/>
  <c r="W15" i="4"/>
  <c r="X10" i="4" l="1"/>
  <c r="X16" i="4" s="1"/>
  <c r="U10" i="4"/>
  <c r="U16" i="4" s="1"/>
  <c r="W10" i="4"/>
  <c r="W16" i="4" s="1"/>
</calcChain>
</file>

<file path=xl/sharedStrings.xml><?xml version="1.0" encoding="utf-8"?>
<sst xmlns="http://schemas.openxmlformats.org/spreadsheetml/2006/main" count="76" uniqueCount="44">
  <si>
    <t>Regime de Contratação</t>
  </si>
  <si>
    <t>Data Inicio</t>
  </si>
  <si>
    <t>Data de Fim</t>
  </si>
  <si>
    <t>Valor Elegível sem IVA</t>
  </si>
  <si>
    <t>Valor Elegível com IVA</t>
  </si>
  <si>
    <t>FEDER</t>
  </si>
  <si>
    <t>TOTAL</t>
  </si>
  <si>
    <t>Despesas com Pessoal</t>
  </si>
  <si>
    <t>Aquisição de bens</t>
  </si>
  <si>
    <t>Encargos com Instalações</t>
  </si>
  <si>
    <t>Comunicações </t>
  </si>
  <si>
    <t>Seguros </t>
  </si>
  <si>
    <t>Deslocações e Estadas </t>
  </si>
  <si>
    <t>Estudos, Pareceres, Projetos e Consultoria </t>
  </si>
  <si>
    <t>Formação </t>
  </si>
  <si>
    <t>Seminários, Exposições e Similares</t>
  </si>
  <si>
    <t>Publicidade e Divulgação </t>
  </si>
  <si>
    <t>Assistência Técnica </t>
  </si>
  <si>
    <t>Outros Serviços </t>
  </si>
  <si>
    <t>Software Informático </t>
  </si>
  <si>
    <t>Outras despesas</t>
  </si>
  <si>
    <t>ADRAL</t>
  </si>
  <si>
    <t>ERTA</t>
  </si>
  <si>
    <t>Totais</t>
  </si>
  <si>
    <t>Contrapartida Publica</t>
  </si>
  <si>
    <t>BENEFICIÁRIO EXECUTOR</t>
  </si>
  <si>
    <t>RCE</t>
  </si>
  <si>
    <t>Regime Normal Ajuste Direto</t>
  </si>
  <si>
    <t>AÇÃO</t>
  </si>
  <si>
    <t>SUB-AÇÃO</t>
  </si>
  <si>
    <t>-</t>
  </si>
  <si>
    <t>SubTotal - Acção 1</t>
  </si>
  <si>
    <t>SubTotal - Acção 2</t>
  </si>
  <si>
    <t>SubTotal - Acção 3</t>
  </si>
  <si>
    <t>3.3. Produção de conteúdos visuais e audiovisuais</t>
  </si>
  <si>
    <t>1.2. Produção de conteúdos científicos e técnicos especializados</t>
  </si>
  <si>
    <t>1.1. Conceção e desenvolvimento da estrutura de informação e suporte</t>
  </si>
  <si>
    <t>3.2. Conceção, produção e edição de suportes comunicacionais (digitais e em papel)</t>
  </si>
  <si>
    <t>ESTRUTURA DE INFOMAÇÃO E DE SUPORTE AO SISTEMA DO MONTADO - PLANO DE INVESTIMENTO</t>
  </si>
  <si>
    <t>1. Criação e organização de uma estrutura de informação e conhecimento, científico, técnico e operativo, sobre o sistema do montado</t>
  </si>
  <si>
    <t xml:space="preserve">2. Levantamento e caracterização do estado atual do sistema do montado </t>
  </si>
  <si>
    <t>3. Produção e edição digital e gráfica de materiais finais de suporte à estrutura de informação e apoio do sistema do montado</t>
  </si>
  <si>
    <t>3.4. Traduções de textos</t>
  </si>
  <si>
    <t>3.1. Elaboração dos documentos de divulgação e disseminação do património natural do sistema do montado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</si>
</sst>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333333"/>
      <name val="Lucida Sans Unicode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 style="thin">
        <color indexed="64"/>
      </right>
      <top style="double">
        <color rgb="FF000000"/>
      </top>
      <bottom style="double">
        <color indexed="64"/>
      </bottom>
      <diagonal/>
    </border>
    <border>
      <left/>
      <right style="thin">
        <color indexed="64"/>
      </right>
      <top style="double">
        <color rgb="FF000000"/>
      </top>
      <bottom style="double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applyFont="1"/>
    <xf numFmtId="0" fontId="2" fillId="0" borderId="3" xfId="0" applyFont="1" applyBorder="1"/>
    <xf numFmtId="0" fontId="0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44" fontId="1" fillId="0" borderId="1" xfId="1" applyFont="1" applyBorder="1" applyAlignment="1">
      <alignment vertical="center" wrapText="1"/>
    </xf>
    <xf numFmtId="44" fontId="1" fillId="0" borderId="0" xfId="1" applyFont="1" applyBorder="1" applyAlignment="1">
      <alignment vertical="center" wrapText="1"/>
    </xf>
    <xf numFmtId="44" fontId="1" fillId="0" borderId="2" xfId="1" applyFont="1" applyBorder="1" applyAlignment="1">
      <alignment vertical="center" wrapText="1"/>
    </xf>
    <xf numFmtId="44" fontId="1" fillId="0" borderId="19" xfId="1" applyFont="1" applyBorder="1" applyAlignment="1">
      <alignment vertical="center" wrapText="1"/>
    </xf>
    <xf numFmtId="44" fontId="1" fillId="0" borderId="21" xfId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44" fontId="1" fillId="0" borderId="18" xfId="1" applyFont="1" applyBorder="1" applyAlignment="1">
      <alignment vertical="center" wrapText="1"/>
    </xf>
    <xf numFmtId="44" fontId="1" fillId="0" borderId="15" xfId="1" applyFont="1" applyBorder="1" applyAlignment="1">
      <alignment vertical="center" wrapText="1"/>
    </xf>
    <xf numFmtId="44" fontId="1" fillId="0" borderId="16" xfId="1" applyFont="1" applyBorder="1" applyAlignment="1">
      <alignment vertical="center" wrapText="1"/>
    </xf>
    <xf numFmtId="0" fontId="2" fillId="0" borderId="16" xfId="0" applyFont="1" applyBorder="1"/>
    <xf numFmtId="0" fontId="2" fillId="0" borderId="17" xfId="0" applyFont="1" applyBorder="1"/>
    <xf numFmtId="0" fontId="2" fillId="0" borderId="13" xfId="0" applyFont="1" applyBorder="1"/>
    <xf numFmtId="44" fontId="0" fillId="0" borderId="20" xfId="1" applyFont="1" applyBorder="1" applyAlignment="1">
      <alignment vertical="center"/>
    </xf>
    <xf numFmtId="4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4" fontId="2" fillId="2" borderId="4" xfId="1" applyFont="1" applyFill="1" applyBorder="1" applyAlignment="1">
      <alignment vertical="center" wrapText="1"/>
    </xf>
    <xf numFmtId="44" fontId="2" fillId="2" borderId="14" xfId="1" applyFont="1" applyFill="1" applyBorder="1" applyAlignment="1">
      <alignment vertical="center" wrapText="1"/>
    </xf>
    <xf numFmtId="44" fontId="2" fillId="2" borderId="17" xfId="1" applyFont="1" applyFill="1" applyBorder="1" applyAlignment="1">
      <alignment vertical="center" wrapText="1"/>
    </xf>
    <xf numFmtId="44" fontId="2" fillId="2" borderId="7" xfId="1" applyFont="1" applyFill="1" applyBorder="1" applyAlignment="1">
      <alignment vertical="center" wrapText="1"/>
    </xf>
    <xf numFmtId="44" fontId="2" fillId="2" borderId="6" xfId="1" applyFont="1" applyFill="1" applyBorder="1"/>
    <xf numFmtId="44" fontId="2" fillId="2" borderId="5" xfId="1" applyFont="1" applyFill="1" applyBorder="1"/>
    <xf numFmtId="44" fontId="0" fillId="0" borderId="18" xfId="1" applyFont="1" applyBorder="1" applyAlignment="1">
      <alignment vertical="center"/>
    </xf>
    <xf numFmtId="44" fontId="5" fillId="2" borderId="5" xfId="1" applyFont="1" applyFill="1" applyBorder="1"/>
    <xf numFmtId="44" fontId="0" fillId="0" borderId="1" xfId="1" applyFont="1" applyBorder="1" applyAlignment="1">
      <alignment vertical="center"/>
    </xf>
    <xf numFmtId="0" fontId="0" fillId="0" borderId="11" xfId="0" applyBorder="1" applyAlignment="1">
      <alignment vertical="center" wrapText="1"/>
    </xf>
    <xf numFmtId="14" fontId="1" fillId="0" borderId="12" xfId="0" applyNumberFormat="1" applyFont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14" fontId="0" fillId="0" borderId="11" xfId="0" applyNumberFormat="1" applyBorder="1" applyAlignment="1">
      <alignment vertical="center"/>
    </xf>
    <xf numFmtId="14" fontId="0" fillId="0" borderId="12" xfId="0" applyNumberFormat="1" applyBorder="1" applyAlignment="1">
      <alignment vertical="center"/>
    </xf>
    <xf numFmtId="44" fontId="0" fillId="0" borderId="18" xfId="1" applyFont="1" applyBorder="1"/>
    <xf numFmtId="44" fontId="4" fillId="0" borderId="1" xfId="1" applyFont="1" applyFill="1" applyBorder="1" applyAlignment="1">
      <alignment vertical="center" wrapText="1"/>
    </xf>
    <xf numFmtId="44" fontId="0" fillId="0" borderId="20" xfId="1" applyFont="1" applyBorder="1" applyAlignment="1">
      <alignment wrapText="1"/>
    </xf>
    <xf numFmtId="44" fontId="0" fillId="0" borderId="15" xfId="1" applyFont="1" applyBorder="1"/>
    <xf numFmtId="44" fontId="4" fillId="0" borderId="0" xfId="1" applyFont="1" applyFill="1" applyBorder="1" applyAlignment="1">
      <alignment vertical="center" wrapText="1"/>
    </xf>
    <xf numFmtId="44" fontId="0" fillId="0" borderId="19" xfId="1" applyFont="1" applyBorder="1"/>
    <xf numFmtId="44" fontId="4" fillId="0" borderId="2" xfId="1" applyFont="1" applyFill="1" applyBorder="1" applyAlignment="1">
      <alignment vertical="center" wrapText="1"/>
    </xf>
    <xf numFmtId="44" fontId="0" fillId="0" borderId="16" xfId="1" applyFont="1" applyBorder="1" applyAlignment="1">
      <alignment wrapText="1"/>
    </xf>
    <xf numFmtId="44" fontId="0" fillId="0" borderId="21" xfId="1" applyFont="1" applyBorder="1" applyAlignment="1">
      <alignment wrapText="1"/>
    </xf>
    <xf numFmtId="14" fontId="0" fillId="0" borderId="11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44" fontId="0" fillId="0" borderId="1" xfId="1" applyFont="1" applyBorder="1" applyAlignment="1">
      <alignment wrapText="1"/>
    </xf>
    <xf numFmtId="44" fontId="0" fillId="0" borderId="0" xfId="1" applyFont="1" applyBorder="1" applyAlignment="1">
      <alignment wrapText="1"/>
    </xf>
    <xf numFmtId="44" fontId="0" fillId="0" borderId="2" xfId="1" applyFont="1" applyBorder="1" applyAlignment="1">
      <alignment wrapText="1"/>
    </xf>
    <xf numFmtId="14" fontId="0" fillId="0" borderId="12" xfId="0" applyNumberFormat="1" applyBorder="1" applyAlignment="1">
      <alignment horizontal="right" vertical="center" wrapText="1"/>
    </xf>
    <xf numFmtId="14" fontId="0" fillId="0" borderId="12" xfId="0" applyNumberFormat="1" applyBorder="1" applyAlignment="1">
      <alignment horizontal="right" vertical="center"/>
    </xf>
    <xf numFmtId="14" fontId="0" fillId="0" borderId="11" xfId="0" applyNumberFormat="1" applyBorder="1" applyAlignment="1">
      <alignment horizontal="right" vertical="center"/>
    </xf>
    <xf numFmtId="14" fontId="0" fillId="0" borderId="12" xfId="0" applyNumberFormat="1" applyFont="1" applyBorder="1" applyAlignment="1">
      <alignment horizontal="left" vertical="center" wrapText="1"/>
    </xf>
    <xf numFmtId="14" fontId="0" fillId="0" borderId="12" xfId="0" applyNumberFormat="1" applyBorder="1" applyAlignment="1">
      <alignment horizontal="left" vertical="center"/>
    </xf>
    <xf numFmtId="14" fontId="0" fillId="0" borderId="13" xfId="0" applyNumberForma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44" fontId="2" fillId="0" borderId="14" xfId="1" applyFont="1" applyBorder="1"/>
    <xf numFmtId="0" fontId="0" fillId="0" borderId="13" xfId="0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14" fontId="0" fillId="0" borderId="13" xfId="0" applyNumberForma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44" fontId="1" fillId="0" borderId="20" xfId="1" applyFont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0" fillId="0" borderId="13" xfId="0" applyNumberFormat="1" applyFont="1" applyFill="1" applyBorder="1" applyAlignment="1">
      <alignment vertical="center" wrapText="1"/>
    </xf>
    <xf numFmtId="14" fontId="0" fillId="0" borderId="11" xfId="0" applyNumberFormat="1" applyFill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44" fontId="2" fillId="2" borderId="22" xfId="1" applyFont="1" applyFill="1" applyBorder="1"/>
    <xf numFmtId="44" fontId="2" fillId="0" borderId="23" xfId="1" applyFont="1" applyBorder="1"/>
    <xf numFmtId="0" fontId="0" fillId="3" borderId="11" xfId="0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431800</xdr:colOff>
      <xdr:row>2</xdr:row>
      <xdr:rowOff>165100</xdr:rowOff>
    </xdr:from>
    <xdr:to>
      <xdr:col>1</xdr:col>
      <xdr:colOff>2019300</xdr:colOff>
      <xdr:row>2</xdr:row>
      <xdr:rowOff>990600</xdr:rowOff>
    </xdr:to>
    <xdr:pic>
      <xdr:nvPicPr>
        <xdr:cNvPr id="2" name="Imagem 1" descr="Z:\MONTADO, PAISAGEM CULTURAL\Logo ERT_2014 Institucional\Logo ERT 2014_Institucional positiv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400" y="571500"/>
          <a:ext cx="1587500" cy="825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21"/>
  <sheetViews>
    <sheetView tabSelected="1" zoomScale="75" zoomScaleNormal="75" workbookViewId="0">
      <selection activeCell="C11" sqref="C11"/>
    </sheetView>
  </sheetViews>
  <sheetFormatPr defaultRowHeight="15" x14ac:dyDescent="0.25"/>
  <cols>
    <col min="1" max="1" width="3.28515625" customWidth="1"/>
    <col min="2" max="2" width="39" customWidth="1"/>
    <col min="3" max="3" width="38.85546875" customWidth="1"/>
    <col min="4" max="4" width="14.7109375" customWidth="1"/>
    <col min="5" max="5" width="27.140625" customWidth="1"/>
    <col min="6" max="6" width="15.42578125" customWidth="1"/>
    <col min="7" max="7" width="13.7109375" customWidth="1"/>
    <col min="8" max="8" width="25.140625" customWidth="1"/>
    <col min="9" max="24" width="17.7109375" customWidth="1"/>
    <col min="25" max="25" width="4.7109375" customWidth="1"/>
  </cols>
  <sheetData>
    <row r="1" spans="2:24" ht="15.75" thickBot="1" x14ac:dyDescent="0.3"/>
    <row r="2" spans="2:24" ht="15.75" thickTop="1" x14ac:dyDescent="0.25">
      <c r="M2" s="17"/>
    </row>
    <row r="3" spans="2:24" ht="97.5" customHeight="1" thickBot="1" x14ac:dyDescent="0.3">
      <c r="M3" s="18"/>
    </row>
    <row r="4" spans="2:24" ht="16.5" thickTop="1" thickBot="1" x14ac:dyDescent="0.3">
      <c r="B4" s="98" t="s">
        <v>38</v>
      </c>
      <c r="C4" s="99"/>
      <c r="D4" s="99"/>
      <c r="E4" s="99"/>
      <c r="F4" s="99"/>
      <c r="G4" s="99"/>
      <c r="H4" s="100"/>
      <c r="I4" s="98">
        <v>2016</v>
      </c>
      <c r="J4" s="99"/>
      <c r="K4" s="99"/>
      <c r="L4" s="100"/>
      <c r="M4" s="95">
        <v>2017</v>
      </c>
      <c r="N4" s="96"/>
      <c r="O4" s="96"/>
      <c r="P4" s="97"/>
      <c r="Q4" s="92">
        <v>2018</v>
      </c>
      <c r="R4" s="93"/>
      <c r="S4" s="93"/>
      <c r="T4" s="94"/>
      <c r="U4" s="95" t="s">
        <v>6</v>
      </c>
      <c r="V4" s="96"/>
      <c r="W4" s="96"/>
      <c r="X4" s="97"/>
    </row>
    <row r="5" spans="2:24" ht="31.5" thickTop="1" thickBot="1" x14ac:dyDescent="0.3">
      <c r="B5" s="5" t="s">
        <v>28</v>
      </c>
      <c r="C5" s="5" t="s">
        <v>29</v>
      </c>
      <c r="D5" s="5" t="s">
        <v>25</v>
      </c>
      <c r="E5" s="5" t="s">
        <v>0</v>
      </c>
      <c r="F5" s="4" t="s">
        <v>1</v>
      </c>
      <c r="G5" s="4" t="s">
        <v>2</v>
      </c>
      <c r="H5" s="24" t="s">
        <v>26</v>
      </c>
      <c r="I5" s="11" t="s">
        <v>3</v>
      </c>
      <c r="J5" s="12" t="s">
        <v>4</v>
      </c>
      <c r="K5" s="12" t="s">
        <v>5</v>
      </c>
      <c r="L5" s="13" t="s">
        <v>24</v>
      </c>
      <c r="M5" s="11" t="s">
        <v>3</v>
      </c>
      <c r="N5" s="12" t="s">
        <v>4</v>
      </c>
      <c r="O5" s="12" t="s">
        <v>5</v>
      </c>
      <c r="P5" s="13" t="s">
        <v>24</v>
      </c>
      <c r="Q5" s="82" t="s">
        <v>3</v>
      </c>
      <c r="R5" s="83" t="s">
        <v>4</v>
      </c>
      <c r="S5" s="14" t="s">
        <v>5</v>
      </c>
      <c r="T5" s="15" t="s">
        <v>24</v>
      </c>
      <c r="U5" s="82" t="s">
        <v>3</v>
      </c>
      <c r="V5" s="83" t="s">
        <v>4</v>
      </c>
      <c r="W5" s="83" t="s">
        <v>5</v>
      </c>
      <c r="X5" s="15" t="s">
        <v>24</v>
      </c>
    </row>
    <row r="6" spans="2:24" ht="57" customHeight="1" thickTop="1" x14ac:dyDescent="0.25">
      <c r="B6" s="101" t="s">
        <v>39</v>
      </c>
      <c r="C6" s="39" t="s">
        <v>36</v>
      </c>
      <c r="D6" s="37" t="s">
        <v>22</v>
      </c>
      <c r="E6" s="3" t="s">
        <v>27</v>
      </c>
      <c r="F6" s="56">
        <v>42675</v>
      </c>
      <c r="G6" s="85">
        <v>42978</v>
      </c>
      <c r="H6" s="57" t="s">
        <v>13</v>
      </c>
      <c r="I6" s="16">
        <f>70000*0.15</f>
        <v>10500</v>
      </c>
      <c r="J6" s="17">
        <f>1.23*I6</f>
        <v>12915</v>
      </c>
      <c r="K6" s="17">
        <f>0.85*J6</f>
        <v>10977.75</v>
      </c>
      <c r="L6" s="17">
        <f>0.15*J6</f>
        <v>1937.25</v>
      </c>
      <c r="M6" s="16">
        <f>0.85*70000</f>
        <v>59500</v>
      </c>
      <c r="N6" s="17">
        <f>1.23*M6</f>
        <v>73185</v>
      </c>
      <c r="O6" s="17">
        <f>0.85*N6</f>
        <v>62207.25</v>
      </c>
      <c r="P6" s="9">
        <f>0.15*N6</f>
        <v>10977.75</v>
      </c>
      <c r="Q6" s="16"/>
      <c r="R6" s="17"/>
      <c r="S6" s="17"/>
      <c r="T6" s="9"/>
      <c r="U6" s="16">
        <f t="shared" ref="U6" si="0">V6/1.23</f>
        <v>70000</v>
      </c>
      <c r="V6" s="17">
        <f>J6+N6+R6</f>
        <v>86100</v>
      </c>
      <c r="W6" s="17">
        <f t="shared" ref="W6" si="1">V6*0.85</f>
        <v>73185</v>
      </c>
      <c r="X6" s="9">
        <f t="shared" ref="X6" si="2">V6*0.15</f>
        <v>12915</v>
      </c>
    </row>
    <row r="7" spans="2:24" ht="57" customHeight="1" thickBot="1" x14ac:dyDescent="0.3">
      <c r="B7" s="103"/>
      <c r="C7" s="81" t="s">
        <v>35</v>
      </c>
      <c r="D7" s="76" t="s">
        <v>22</v>
      </c>
      <c r="E7" s="77" t="s">
        <v>27</v>
      </c>
      <c r="F7" s="78">
        <v>42675</v>
      </c>
      <c r="G7" s="84">
        <v>43404</v>
      </c>
      <c r="H7" s="79" t="s">
        <v>13</v>
      </c>
      <c r="I7" s="80">
        <v>2000</v>
      </c>
      <c r="J7" s="18">
        <f>1.23*I7</f>
        <v>2460</v>
      </c>
      <c r="K7" s="18">
        <f>0.85*J7</f>
        <v>2091</v>
      </c>
      <c r="L7" s="18">
        <f>0.15*J7</f>
        <v>369</v>
      </c>
      <c r="M7" s="80">
        <f>24000+60000</f>
        <v>84000</v>
      </c>
      <c r="N7" s="18">
        <f>1.23*M7-1.23*60000</f>
        <v>29520</v>
      </c>
      <c r="O7" s="18">
        <f>0.85*N7</f>
        <v>25092</v>
      </c>
      <c r="P7" s="10">
        <f>0.15*N7</f>
        <v>4428</v>
      </c>
      <c r="Q7" s="80">
        <v>10000</v>
      </c>
      <c r="R7" s="18">
        <f>1.23*Q7</f>
        <v>12300</v>
      </c>
      <c r="S7" s="18">
        <f>0.85*R7</f>
        <v>10455</v>
      </c>
      <c r="T7" s="10">
        <f>0.15*R7</f>
        <v>1845</v>
      </c>
      <c r="U7" s="80">
        <f t="shared" ref="U7" si="3">V7/1.23</f>
        <v>36000</v>
      </c>
      <c r="V7" s="18">
        <f>J7+N7+R7</f>
        <v>44280</v>
      </c>
      <c r="W7" s="18">
        <f t="shared" ref="W7" si="4">V7*0.85</f>
        <v>37638</v>
      </c>
      <c r="X7" s="10">
        <f t="shared" ref="X7" si="5">V7*0.15</f>
        <v>6642</v>
      </c>
    </row>
    <row r="8" spans="2:24" ht="16.5" thickTop="1" thickBot="1" x14ac:dyDescent="0.3">
      <c r="B8" s="102"/>
      <c r="C8" s="42" t="s">
        <v>31</v>
      </c>
      <c r="D8" s="25"/>
      <c r="E8" s="25"/>
      <c r="F8" s="25"/>
      <c r="G8" s="25"/>
      <c r="H8" s="26"/>
      <c r="I8" s="28">
        <f>SUM(I6:I7)</f>
        <v>12500</v>
      </c>
      <c r="J8" s="29">
        <f>ROUND(SUM(J6:J7),1)</f>
        <v>15375</v>
      </c>
      <c r="K8" s="29">
        <f>SUM(K6:K7)</f>
        <v>13068.75</v>
      </c>
      <c r="L8" s="30">
        <f>SUM(L6:L7)</f>
        <v>2306.25</v>
      </c>
      <c r="M8" s="28">
        <f>SUM(M6:M7)</f>
        <v>143500</v>
      </c>
      <c r="N8" s="29">
        <f>ROUND(SUM(N6:N7),1)</f>
        <v>102705</v>
      </c>
      <c r="O8" s="29">
        <f>SUM(O6:O7)</f>
        <v>87299.25</v>
      </c>
      <c r="P8" s="30">
        <f>SUM(P6:P7)</f>
        <v>15405.75</v>
      </c>
      <c r="Q8" s="28">
        <f>SUM(Q6:Q7)</f>
        <v>10000</v>
      </c>
      <c r="R8" s="29">
        <f>ROUND(SUM(R6:R7),1)</f>
        <v>12300</v>
      </c>
      <c r="S8" s="29">
        <f t="shared" ref="S8:X8" si="6">SUM(S6:S7)</f>
        <v>10455</v>
      </c>
      <c r="T8" s="30">
        <f t="shared" si="6"/>
        <v>1845</v>
      </c>
      <c r="U8" s="32">
        <f t="shared" si="6"/>
        <v>106000</v>
      </c>
      <c r="V8" s="35">
        <f t="shared" si="6"/>
        <v>130380</v>
      </c>
      <c r="W8" s="33">
        <f t="shared" si="6"/>
        <v>110823</v>
      </c>
      <c r="X8" s="87">
        <f t="shared" si="6"/>
        <v>19557</v>
      </c>
    </row>
    <row r="9" spans="2:24" ht="42" customHeight="1" thickTop="1" thickBot="1" x14ac:dyDescent="0.3">
      <c r="B9" s="101" t="s">
        <v>40</v>
      </c>
      <c r="C9" s="43" t="s">
        <v>30</v>
      </c>
      <c r="D9" s="67" t="s">
        <v>22</v>
      </c>
      <c r="E9" s="68" t="s">
        <v>27</v>
      </c>
      <c r="F9" s="45">
        <v>42795</v>
      </c>
      <c r="G9" s="45">
        <v>43039</v>
      </c>
      <c r="H9" s="57" t="s">
        <v>13</v>
      </c>
      <c r="I9" s="47"/>
      <c r="J9" s="50"/>
      <c r="K9" s="50"/>
      <c r="L9" s="52"/>
      <c r="M9" s="34">
        <v>75000</v>
      </c>
      <c r="N9" s="17">
        <f>1.23*M9</f>
        <v>92250</v>
      </c>
      <c r="O9" s="17">
        <f>0.85*N9</f>
        <v>78412.5</v>
      </c>
      <c r="P9" s="9">
        <f>0.15*N9</f>
        <v>13837.5</v>
      </c>
      <c r="Q9" s="34"/>
      <c r="R9" s="17"/>
      <c r="S9" s="17"/>
      <c r="T9" s="9"/>
      <c r="U9" s="16">
        <f t="shared" ref="U9" si="7">V9/1.23</f>
        <v>75000</v>
      </c>
      <c r="V9" s="17">
        <f>J9+N9+R9</f>
        <v>92250</v>
      </c>
      <c r="W9" s="17">
        <f t="shared" ref="W9" si="8">V9*0.85</f>
        <v>78412.5</v>
      </c>
      <c r="X9" s="8">
        <f t="shared" ref="X9" si="9">V9*0.15</f>
        <v>13837.5</v>
      </c>
    </row>
    <row r="10" spans="2:24" ht="16.5" thickTop="1" thickBot="1" x14ac:dyDescent="0.3">
      <c r="B10" s="102"/>
      <c r="C10" s="27" t="s">
        <v>32</v>
      </c>
      <c r="D10" s="25"/>
      <c r="E10" s="25"/>
      <c r="F10" s="25"/>
      <c r="G10" s="25"/>
      <c r="H10" s="26"/>
      <c r="I10" s="32">
        <f>SUM(I9:I9)</f>
        <v>0</v>
      </c>
      <c r="J10" s="33">
        <f>SUM(J9:J9)</f>
        <v>0</v>
      </c>
      <c r="K10" s="33">
        <f>SUM(K9:K9)</f>
        <v>0</v>
      </c>
      <c r="L10" s="31">
        <f>SUM(L9:L9)</f>
        <v>0</v>
      </c>
      <c r="M10" s="32">
        <f>SUM(M9:M9)</f>
        <v>75000</v>
      </c>
      <c r="N10" s="29">
        <f>ROUND(SUM(N9:N9),1)</f>
        <v>92250</v>
      </c>
      <c r="O10" s="33">
        <f>SUM(O9:O9)</f>
        <v>78412.5</v>
      </c>
      <c r="P10" s="31">
        <f>SUM(P9:P9)</f>
        <v>13837.5</v>
      </c>
      <c r="Q10" s="32">
        <f>SUM(Q9:Q9)</f>
        <v>0</v>
      </c>
      <c r="R10" s="29">
        <f>ROUND(SUM(R9:R9),1)</f>
        <v>0</v>
      </c>
      <c r="S10" s="33">
        <f t="shared" ref="S10:X10" si="10">SUM(S9:S9)</f>
        <v>0</v>
      </c>
      <c r="T10" s="31">
        <f t="shared" si="10"/>
        <v>0</v>
      </c>
      <c r="U10" s="32">
        <f t="shared" si="10"/>
        <v>75000</v>
      </c>
      <c r="V10" s="33">
        <f t="shared" si="10"/>
        <v>92250</v>
      </c>
      <c r="W10" s="33">
        <f t="shared" si="10"/>
        <v>78412.5</v>
      </c>
      <c r="X10" s="31">
        <f t="shared" si="10"/>
        <v>13837.5</v>
      </c>
    </row>
    <row r="11" spans="2:24" ht="45.75" thickTop="1" x14ac:dyDescent="0.25">
      <c r="B11" s="89" t="s">
        <v>41</v>
      </c>
      <c r="C11" s="43" t="s">
        <v>43</v>
      </c>
      <c r="D11" s="67" t="s">
        <v>22</v>
      </c>
      <c r="E11" s="68" t="s">
        <v>27</v>
      </c>
      <c r="F11" s="45">
        <v>43040</v>
      </c>
      <c r="G11" s="63">
        <v>43404</v>
      </c>
      <c r="H11" s="57" t="s">
        <v>13</v>
      </c>
      <c r="I11" s="47"/>
      <c r="J11" s="50"/>
      <c r="K11" s="50"/>
      <c r="L11" s="52"/>
      <c r="M11" s="34">
        <f>0.15*60000</f>
        <v>9000</v>
      </c>
      <c r="N11" s="17">
        <f>1.23*M11</f>
        <v>11070</v>
      </c>
      <c r="O11" s="17">
        <f>0.85*N11</f>
        <v>9409.5</v>
      </c>
      <c r="P11" s="9">
        <f>0.15*N11</f>
        <v>1660.5</v>
      </c>
      <c r="Q11" s="34">
        <f>0.85*60000</f>
        <v>51000</v>
      </c>
      <c r="R11" s="17">
        <f>1.23*Q11</f>
        <v>62730</v>
      </c>
      <c r="S11" s="17">
        <f>0.85*R11</f>
        <v>53320.5</v>
      </c>
      <c r="T11" s="9">
        <f>0.15*R11</f>
        <v>9409.5</v>
      </c>
      <c r="U11" s="16">
        <f t="shared" ref="U11" si="11">V11/1.23</f>
        <v>60000</v>
      </c>
      <c r="V11" s="17">
        <f>J11+N11+R11</f>
        <v>73800</v>
      </c>
      <c r="W11" s="17">
        <f t="shared" ref="W11" si="12">V11*0.85</f>
        <v>62730</v>
      </c>
      <c r="X11" s="9">
        <f t="shared" ref="X11" si="13">V11*0.15</f>
        <v>11070</v>
      </c>
    </row>
    <row r="12" spans="2:24" ht="45" x14ac:dyDescent="0.25">
      <c r="B12" s="90"/>
      <c r="C12" s="40" t="s">
        <v>37</v>
      </c>
      <c r="D12" s="71" t="s">
        <v>22</v>
      </c>
      <c r="E12" s="72" t="s">
        <v>27</v>
      </c>
      <c r="F12" s="38">
        <v>43282</v>
      </c>
      <c r="G12" s="61">
        <v>43404</v>
      </c>
      <c r="H12" s="64" t="s">
        <v>16</v>
      </c>
      <c r="I12" s="48"/>
      <c r="J12" s="51"/>
      <c r="K12" s="51"/>
      <c r="L12" s="53"/>
      <c r="M12" s="6"/>
      <c r="N12" s="7"/>
      <c r="O12" s="7"/>
      <c r="P12" s="8"/>
      <c r="Q12" s="6">
        <v>35000</v>
      </c>
      <c r="R12" s="7">
        <f t="shared" ref="R12:R14" si="14">1.23*Q12</f>
        <v>43050</v>
      </c>
      <c r="S12" s="7">
        <f t="shared" ref="S12:S14" si="15">0.85*R12</f>
        <v>36592.5</v>
      </c>
      <c r="T12" s="8">
        <f t="shared" ref="T12:T14" si="16">0.15*R12</f>
        <v>6457.5</v>
      </c>
      <c r="U12" s="6">
        <f t="shared" ref="U12:U14" si="17">V12/1.23</f>
        <v>35000</v>
      </c>
      <c r="V12" s="7">
        <f>J12+N12+R12</f>
        <v>43050</v>
      </c>
      <c r="W12" s="7">
        <f t="shared" ref="W12:W14" si="18">V12*0.85</f>
        <v>36592.5</v>
      </c>
      <c r="X12" s="8">
        <f t="shared" ref="X12:X14" si="19">V12*0.15</f>
        <v>6457.5</v>
      </c>
    </row>
    <row r="13" spans="2:24" ht="36" customHeight="1" x14ac:dyDescent="0.25">
      <c r="B13" s="90"/>
      <c r="C13" s="41" t="s">
        <v>34</v>
      </c>
      <c r="D13" s="69" t="s">
        <v>22</v>
      </c>
      <c r="E13" s="73" t="s">
        <v>27</v>
      </c>
      <c r="F13" s="46">
        <v>43040</v>
      </c>
      <c r="G13" s="62">
        <v>43404</v>
      </c>
      <c r="H13" s="65" t="s">
        <v>16</v>
      </c>
      <c r="I13" s="58"/>
      <c r="J13" s="59"/>
      <c r="K13" s="59"/>
      <c r="L13" s="60"/>
      <c r="M13" s="36">
        <f>0.2*25000</f>
        <v>5000</v>
      </c>
      <c r="N13" s="7">
        <f>1.23*M13</f>
        <v>6150</v>
      </c>
      <c r="O13" s="7">
        <f>0.85*N13</f>
        <v>5227.5</v>
      </c>
      <c r="P13" s="8">
        <f>0.15*N13</f>
        <v>922.5</v>
      </c>
      <c r="Q13" s="36">
        <f>0.8*25000</f>
        <v>20000</v>
      </c>
      <c r="R13" s="7">
        <f t="shared" si="14"/>
        <v>24600</v>
      </c>
      <c r="S13" s="7">
        <f t="shared" si="15"/>
        <v>20910</v>
      </c>
      <c r="T13" s="8">
        <f t="shared" si="16"/>
        <v>3690</v>
      </c>
      <c r="U13" s="6">
        <f t="shared" si="17"/>
        <v>25000</v>
      </c>
      <c r="V13" s="7">
        <f>J13+N13+R13</f>
        <v>30750</v>
      </c>
      <c r="W13" s="7">
        <f t="shared" si="18"/>
        <v>26137.5</v>
      </c>
      <c r="X13" s="8">
        <f t="shared" si="19"/>
        <v>4612.5</v>
      </c>
    </row>
    <row r="14" spans="2:24" ht="36" customHeight="1" thickBot="1" x14ac:dyDescent="0.3">
      <c r="B14" s="90"/>
      <c r="C14" s="44" t="s">
        <v>42</v>
      </c>
      <c r="D14" s="74" t="s">
        <v>22</v>
      </c>
      <c r="E14" s="70" t="s">
        <v>27</v>
      </c>
      <c r="F14" s="46">
        <v>43221</v>
      </c>
      <c r="G14" s="62">
        <v>43373</v>
      </c>
      <c r="H14" s="66" t="s">
        <v>16</v>
      </c>
      <c r="I14" s="49"/>
      <c r="J14" s="54"/>
      <c r="K14" s="54"/>
      <c r="L14" s="55"/>
      <c r="M14" s="22"/>
      <c r="N14" s="18"/>
      <c r="O14" s="18"/>
      <c r="P14" s="10"/>
      <c r="Q14" s="22">
        <v>10000</v>
      </c>
      <c r="R14" s="18">
        <f t="shared" si="14"/>
        <v>12300</v>
      </c>
      <c r="S14" s="18">
        <f t="shared" si="15"/>
        <v>10455</v>
      </c>
      <c r="T14" s="10">
        <f t="shared" si="16"/>
        <v>1845</v>
      </c>
      <c r="U14" s="80">
        <f t="shared" si="17"/>
        <v>10000</v>
      </c>
      <c r="V14" s="18">
        <f>J14+N14+R14</f>
        <v>12300</v>
      </c>
      <c r="W14" s="18">
        <f t="shared" si="18"/>
        <v>10455</v>
      </c>
      <c r="X14" s="10">
        <f t="shared" si="19"/>
        <v>1845</v>
      </c>
    </row>
    <row r="15" spans="2:24" ht="18" customHeight="1" thickTop="1" thickBot="1" x14ac:dyDescent="0.3">
      <c r="B15" s="91"/>
      <c r="C15" s="42" t="s">
        <v>33</v>
      </c>
      <c r="D15" s="25"/>
      <c r="E15" s="25"/>
      <c r="F15" s="25"/>
      <c r="G15" s="25"/>
      <c r="H15" s="26"/>
      <c r="I15" s="32">
        <f>SUM(I11:I14)</f>
        <v>0</v>
      </c>
      <c r="J15" s="33">
        <f t="shared" ref="J15:X15" si="20">SUM(J11:J14)</f>
        <v>0</v>
      </c>
      <c r="K15" s="33">
        <f t="shared" si="20"/>
        <v>0</v>
      </c>
      <c r="L15" s="31">
        <f t="shared" si="20"/>
        <v>0</v>
      </c>
      <c r="M15" s="32">
        <f t="shared" si="20"/>
        <v>14000</v>
      </c>
      <c r="N15" s="33">
        <f t="shared" si="20"/>
        <v>17220</v>
      </c>
      <c r="O15" s="33">
        <f t="shared" si="20"/>
        <v>14637</v>
      </c>
      <c r="P15" s="31">
        <f t="shared" si="20"/>
        <v>2583</v>
      </c>
      <c r="Q15" s="32">
        <f t="shared" si="20"/>
        <v>116000</v>
      </c>
      <c r="R15" s="29">
        <f>ROUND(SUM(R11:R14),1)</f>
        <v>142680</v>
      </c>
      <c r="S15" s="33">
        <f t="shared" si="20"/>
        <v>121278</v>
      </c>
      <c r="T15" s="31">
        <f t="shared" si="20"/>
        <v>21402</v>
      </c>
      <c r="U15" s="32">
        <f t="shared" si="20"/>
        <v>130000</v>
      </c>
      <c r="V15" s="33">
        <f>SUM(V11:V14)</f>
        <v>159900</v>
      </c>
      <c r="W15" s="33">
        <f t="shared" si="20"/>
        <v>135915</v>
      </c>
      <c r="X15" s="31">
        <f t="shared" si="20"/>
        <v>23985</v>
      </c>
    </row>
    <row r="16" spans="2:24" ht="16.5" thickTop="1" thickBot="1" x14ac:dyDescent="0.3">
      <c r="B16" s="86" t="s">
        <v>23</v>
      </c>
      <c r="C16" s="2"/>
      <c r="D16" s="2"/>
      <c r="E16" s="21"/>
      <c r="F16" s="21"/>
      <c r="G16" s="20"/>
      <c r="H16" s="19"/>
      <c r="I16" s="75">
        <f t="shared" ref="I16:X16" si="21">I8+I10+I15</f>
        <v>12500</v>
      </c>
      <c r="J16" s="75">
        <f t="shared" si="21"/>
        <v>15375</v>
      </c>
      <c r="K16" s="75">
        <f>K8+K10+K15</f>
        <v>13068.75</v>
      </c>
      <c r="L16" s="75">
        <f t="shared" si="21"/>
        <v>2306.25</v>
      </c>
      <c r="M16" s="75">
        <f t="shared" si="21"/>
        <v>232500</v>
      </c>
      <c r="N16" s="75">
        <f t="shared" si="21"/>
        <v>212175</v>
      </c>
      <c r="O16" s="75">
        <f>O8+O10+O15</f>
        <v>180348.75</v>
      </c>
      <c r="P16" s="75">
        <f>P8+P10+P15</f>
        <v>31826.25</v>
      </c>
      <c r="Q16" s="75">
        <f t="shared" si="21"/>
        <v>126000</v>
      </c>
      <c r="R16" s="75">
        <f t="shared" si="21"/>
        <v>154980</v>
      </c>
      <c r="S16" s="75">
        <f>S8+S10+S15</f>
        <v>131733</v>
      </c>
      <c r="T16" s="75">
        <f t="shared" si="21"/>
        <v>23247</v>
      </c>
      <c r="U16" s="75">
        <f t="shared" si="21"/>
        <v>311000</v>
      </c>
      <c r="V16" s="75">
        <f>V8+V10+V15</f>
        <v>382530</v>
      </c>
      <c r="W16" s="75">
        <f t="shared" si="21"/>
        <v>325150.5</v>
      </c>
      <c r="X16" s="88">
        <f t="shared" si="21"/>
        <v>57379.5</v>
      </c>
    </row>
    <row r="17" spans="10:24" ht="15.75" thickTop="1" x14ac:dyDescent="0.25">
      <c r="J17" s="23"/>
      <c r="K17" s="23"/>
      <c r="M17" s="23"/>
      <c r="N17" s="23"/>
      <c r="O17" s="23"/>
      <c r="P17" s="23"/>
      <c r="R17" s="23"/>
      <c r="T17" s="23"/>
      <c r="X17" s="23"/>
    </row>
    <row r="18" spans="10:24" x14ac:dyDescent="0.25">
      <c r="V18" s="23"/>
    </row>
    <row r="19" spans="10:24" x14ac:dyDescent="0.25">
      <c r="V19" s="23"/>
      <c r="X19" s="23"/>
    </row>
    <row r="20" spans="10:24" x14ac:dyDescent="0.25">
      <c r="V20" s="23"/>
    </row>
    <row r="21" spans="10:24" x14ac:dyDescent="0.25">
      <c r="V21" s="23"/>
    </row>
  </sheetData>
  <mergeCells count="8">
    <mergeCell ref="B11:B15"/>
    <mergeCell ref="Q4:T4"/>
    <mergeCell ref="U4:X4"/>
    <mergeCell ref="B4:H4"/>
    <mergeCell ref="M4:P4"/>
    <mergeCell ref="B9:B10"/>
    <mergeCell ref="I4:L4"/>
    <mergeCell ref="B6:B8"/>
  </mergeCells>
  <pageMargins left="0.11811023622047245" right="0.11811023622047245" top="0.15748031496062992" bottom="0.15748031496062992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Folha3!$C$3:$C$16</xm:f>
          </x14:formula1>
          <xm:sqref>H6:H60</xm:sqref>
        </x14:dataValidation>
        <x14:dataValidation type="list" allowBlank="1" showInputMessage="1" showErrorMessage="1">
          <x14:formula1>
            <xm:f>Folha3!$E$3:$E$4</xm:f>
          </x14:formula1>
          <xm:sqref>D6:D15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6"/>
  <sheetViews>
    <sheetView workbookViewId="0">
      <selection activeCell="J14" sqref="J14:J15"/>
    </sheetView>
  </sheetViews>
  <sheetFormatPr defaultRowHeight="15" x14ac:dyDescent="0.25"/>
  <sheetData>
    <row r="3" spans="3:5" x14ac:dyDescent="0.25">
      <c r="C3" s="1" t="s">
        <v>7</v>
      </c>
      <c r="E3" t="s">
        <v>21</v>
      </c>
    </row>
    <row r="4" spans="3:5" x14ac:dyDescent="0.25">
      <c r="C4" s="1" t="s">
        <v>8</v>
      </c>
      <c r="E4" t="s">
        <v>22</v>
      </c>
    </row>
    <row r="5" spans="3:5" x14ac:dyDescent="0.25">
      <c r="C5" s="1" t="s">
        <v>9</v>
      </c>
    </row>
    <row r="6" spans="3:5" x14ac:dyDescent="0.25">
      <c r="C6" s="1" t="s">
        <v>10</v>
      </c>
    </row>
    <row r="7" spans="3:5" x14ac:dyDescent="0.25">
      <c r="C7" s="1" t="s">
        <v>11</v>
      </c>
    </row>
    <row r="8" spans="3:5" x14ac:dyDescent="0.25">
      <c r="C8" s="1" t="s">
        <v>12</v>
      </c>
    </row>
    <row r="9" spans="3:5" x14ac:dyDescent="0.25">
      <c r="C9" s="1" t="s">
        <v>13</v>
      </c>
    </row>
    <row r="10" spans="3:5" x14ac:dyDescent="0.25">
      <c r="C10" s="1" t="s">
        <v>14</v>
      </c>
    </row>
    <row r="11" spans="3:5" x14ac:dyDescent="0.25">
      <c r="C11" s="1" t="s">
        <v>15</v>
      </c>
    </row>
    <row r="12" spans="3:5" x14ac:dyDescent="0.25">
      <c r="C12" s="1" t="s">
        <v>16</v>
      </c>
    </row>
    <row r="13" spans="3:5" x14ac:dyDescent="0.25">
      <c r="C13" s="1" t="s">
        <v>17</v>
      </c>
    </row>
    <row r="14" spans="3:5" x14ac:dyDescent="0.25">
      <c r="C14" s="1" t="s">
        <v>18</v>
      </c>
    </row>
    <row r="15" spans="3:5" x14ac:dyDescent="0.25">
      <c r="C15" s="1" t="s">
        <v>19</v>
      </c>
    </row>
    <row r="16" spans="3:5" x14ac:dyDescent="0.25">
      <c r="C16" s="1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Orc</vt:lpstr>
      <vt:lpstr>Folha3</vt:lpstr>
      <vt:lpstr>Orc!Área_de_Impressão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Sofio</dc:creator>
  <cp:lastModifiedBy>Pedro Quintela</cp:lastModifiedBy>
  <cp:lastPrinted>2016-07-28T09:32:25Z</cp:lastPrinted>
  <dcterms:created xsi:type="dcterms:W3CDTF">2015-07-24T15:59:52Z</dcterms:created>
  <dcterms:modified xsi:type="dcterms:W3CDTF">2016-07-28T10:28:54Z</dcterms:modified>
</cp:coreProperties>
</file>